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2120" windowHeight="9120" firstSheet="2" activeTab="3"/>
  </bookViews>
  <sheets>
    <sheet name="T4 Costo lav.totale e unitario" sheetId="1" r:id="rId1"/>
    <sheet name="T3Distrib. costo del lavoro" sheetId="2" r:id="rId2"/>
    <sheet name="T2 Tassi assunzione e cessazion" sheetId="3" r:id="rId3"/>
    <sheet name="T1 Pers. precario vs. indeterm" sheetId="4" r:id="rId4"/>
  </sheets>
  <definedNames/>
  <calcPr fullCalcOnLoad="1"/>
</workbook>
</file>

<file path=xl/sharedStrings.xml><?xml version="1.0" encoding="utf-8"?>
<sst xmlns="http://schemas.openxmlformats.org/spreadsheetml/2006/main" count="117" uniqueCount="45">
  <si>
    <t xml:space="preserve">Personale a tempo indeterminato </t>
  </si>
  <si>
    <t>Comparto</t>
  </si>
  <si>
    <t>Servizio sanitario nazionale</t>
  </si>
  <si>
    <t>Enti pubblici non economici</t>
  </si>
  <si>
    <t>Enti di ricerca</t>
  </si>
  <si>
    <t>Regioni ed autonomie locali (CCNL e CCRL)</t>
  </si>
  <si>
    <t>Ministeri</t>
  </si>
  <si>
    <t>Agenzie fiscali</t>
  </si>
  <si>
    <t>Presidenza del consiglio</t>
  </si>
  <si>
    <t>Aziende autonome:Monopoli - VV.FF</t>
  </si>
  <si>
    <t>Università</t>
  </si>
  <si>
    <t xml:space="preserve">Corpi di polizia </t>
  </si>
  <si>
    <t xml:space="preserve">Forze armate </t>
  </si>
  <si>
    <t>Magistratura</t>
  </si>
  <si>
    <t xml:space="preserve">Diplomatici e prefetti </t>
  </si>
  <si>
    <t>Totale Pubblico Impiego</t>
  </si>
  <si>
    <t>Totale Comparto Sicurezza</t>
  </si>
  <si>
    <t>Variazione</t>
  </si>
  <si>
    <t>2005/2001</t>
  </si>
  <si>
    <t>Vari Comparti</t>
  </si>
  <si>
    <t>(*) Tempo Determinato, CFL, CO.CO.CO ecc.</t>
  </si>
  <si>
    <t>Var. %</t>
  </si>
  <si>
    <t>Personale precario (*)</t>
  </si>
  <si>
    <t>Tasso ass.</t>
  </si>
  <si>
    <t>Tasso cx</t>
  </si>
  <si>
    <t>Personale a tempo indet.</t>
  </si>
  <si>
    <t>TOTALE GENERALE</t>
  </si>
  <si>
    <t>Distribuzione del personale</t>
  </si>
  <si>
    <t>Distribuzione costo del lavoro</t>
  </si>
  <si>
    <t>Personale totale 2005</t>
  </si>
  <si>
    <t>Vari Comparti (precari)</t>
  </si>
  <si>
    <t>Personale a tempo indeter. % comparti</t>
  </si>
  <si>
    <t xml:space="preserve">    Personale precario % comparti</t>
  </si>
  <si>
    <t>Differenza</t>
  </si>
  <si>
    <t>Pubblico impiego e Comparto sicurezza</t>
  </si>
  <si>
    <t>TAV. 1 PERSONALE A TEMPO INDETERMINATO E PRECARIO. Variazione 2001/2005.</t>
  </si>
  <si>
    <t>TAV. 2 ASSUNZIONI/CESSAZIONI 2001/2005</t>
  </si>
  <si>
    <t>var. unità '05</t>
  </si>
  <si>
    <t>Costo unitario medio per personale a tempo determinato e con contratti di formazione lavoro nel 2005:</t>
  </si>
  <si>
    <t>TAV. 3 DISTRIBUZIONE DEL PERSONALE E DEL COSTO DEL LAVORO ANNO 2005</t>
  </si>
  <si>
    <t xml:space="preserve"> a tempo indeterminato</t>
  </si>
  <si>
    <t>con contratti precari</t>
  </si>
  <si>
    <t>TAV. 4 COSTO DEL LAVORO E COSTO UNITARIO MEDIO PER COMPARTO</t>
  </si>
  <si>
    <t xml:space="preserve">Costo del lavoro </t>
  </si>
  <si>
    <t>Costo medio unitario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</si>
</sst>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%"/>
    <numFmt numFmtId="172" formatCode="d/m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#,##0\ [$€-1]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hair"/>
    </border>
    <border>
      <left style="dotted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dotted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hair"/>
    </border>
    <border>
      <left style="dotted"/>
      <right style="medium"/>
      <top style="dotted"/>
      <bottom style="hair"/>
    </border>
    <border>
      <left style="dotted"/>
      <right style="dotted"/>
      <top style="hair"/>
      <bottom style="medium"/>
    </border>
    <border>
      <left style="dotted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dotted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0" fillId="0" borderId="0" xfId="16" applyAlignment="1">
      <alignment/>
    </xf>
    <xf numFmtId="9" fontId="0" fillId="0" borderId="0" xfId="17" applyAlignment="1">
      <alignment/>
    </xf>
    <xf numFmtId="10" fontId="0" fillId="0" borderId="0" xfId="17" applyNumberFormat="1" applyAlignment="1">
      <alignment/>
    </xf>
    <xf numFmtId="10" fontId="3" fillId="0" borderId="0" xfId="17" applyNumberFormat="1" applyFont="1" applyAlignment="1">
      <alignment/>
    </xf>
    <xf numFmtId="10" fontId="2" fillId="0" borderId="0" xfId="17" applyNumberFormat="1" applyFont="1" applyAlignment="1">
      <alignment/>
    </xf>
    <xf numFmtId="9" fontId="2" fillId="0" borderId="0" xfId="17" applyFont="1" applyAlignment="1">
      <alignment/>
    </xf>
    <xf numFmtId="10" fontId="0" fillId="0" borderId="0" xfId="17" applyNumberFormat="1" applyAlignment="1">
      <alignment/>
    </xf>
    <xf numFmtId="9" fontId="0" fillId="0" borderId="0" xfId="17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41" fontId="0" fillId="2" borderId="0" xfId="16" applyFont="1" applyFill="1" applyBorder="1" applyAlignment="1">
      <alignment/>
    </xf>
    <xf numFmtId="41" fontId="1" fillId="2" borderId="0" xfId="16" applyFont="1" applyFill="1" applyBorder="1" applyAlignment="1">
      <alignment/>
    </xf>
    <xf numFmtId="41" fontId="1" fillId="2" borderId="0" xfId="0" applyNumberFormat="1" applyFont="1" applyFill="1" applyBorder="1" applyAlignment="1">
      <alignment/>
    </xf>
    <xf numFmtId="41" fontId="0" fillId="2" borderId="2" xfId="16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1" fontId="1" fillId="2" borderId="5" xfId="16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1" fontId="0" fillId="2" borderId="3" xfId="16" applyFont="1" applyFill="1" applyBorder="1" applyAlignment="1">
      <alignment/>
    </xf>
    <xf numFmtId="10" fontId="0" fillId="2" borderId="4" xfId="17" applyNumberFormat="1" applyFont="1" applyFill="1" applyBorder="1" applyAlignment="1">
      <alignment/>
    </xf>
    <xf numFmtId="41" fontId="1" fillId="2" borderId="3" xfId="16" applyFont="1" applyFill="1" applyBorder="1" applyAlignment="1">
      <alignment/>
    </xf>
    <xf numFmtId="41" fontId="0" fillId="2" borderId="7" xfId="16" applyFont="1" applyFill="1" applyBorder="1" applyAlignment="1">
      <alignment/>
    </xf>
    <xf numFmtId="10" fontId="0" fillId="2" borderId="8" xfId="17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2" borderId="14" xfId="0" applyFill="1" applyBorder="1" applyAlignment="1">
      <alignment/>
    </xf>
    <xf numFmtId="0" fontId="0" fillId="0" borderId="0" xfId="0" applyFill="1" applyAlignment="1">
      <alignment/>
    </xf>
    <xf numFmtId="10" fontId="0" fillId="0" borderId="0" xfId="17" applyNumberFormat="1" applyFill="1" applyAlignment="1">
      <alignment/>
    </xf>
    <xf numFmtId="10" fontId="0" fillId="0" borderId="0" xfId="17" applyNumberFormat="1" applyFill="1" applyAlignment="1">
      <alignment/>
    </xf>
    <xf numFmtId="3" fontId="1" fillId="2" borderId="0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2" borderId="0" xfId="17" applyNumberFormat="1" applyFont="1" applyFill="1" applyBorder="1" applyAlignment="1">
      <alignment/>
    </xf>
    <xf numFmtId="3" fontId="1" fillId="2" borderId="0" xfId="17" applyNumberFormat="1" applyFont="1" applyFill="1" applyBorder="1" applyAlignment="1">
      <alignment/>
    </xf>
    <xf numFmtId="3" fontId="0" fillId="2" borderId="2" xfId="17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2" borderId="15" xfId="17" applyNumberFormat="1" applyFont="1" applyFill="1" applyBorder="1" applyAlignment="1">
      <alignment/>
    </xf>
    <xf numFmtId="3" fontId="0" fillId="0" borderId="0" xfId="17" applyNumberFormat="1" applyFill="1" applyAlignment="1">
      <alignment/>
    </xf>
    <xf numFmtId="3" fontId="0" fillId="0" borderId="0" xfId="17" applyNumberFormat="1" applyAlignment="1">
      <alignment/>
    </xf>
    <xf numFmtId="3" fontId="3" fillId="0" borderId="0" xfId="17" applyNumberFormat="1" applyFont="1" applyAlignment="1">
      <alignment/>
    </xf>
    <xf numFmtId="3" fontId="2" fillId="0" borderId="0" xfId="17" applyNumberFormat="1" applyFont="1" applyAlignment="1">
      <alignment/>
    </xf>
    <xf numFmtId="170" fontId="0" fillId="2" borderId="0" xfId="17" applyNumberFormat="1" applyFont="1" applyFill="1" applyBorder="1" applyAlignment="1">
      <alignment/>
    </xf>
    <xf numFmtId="170" fontId="0" fillId="2" borderId="0" xfId="0" applyNumberFormat="1" applyFill="1" applyBorder="1" applyAlignment="1">
      <alignment/>
    </xf>
    <xf numFmtId="170" fontId="0" fillId="2" borderId="15" xfId="17" applyNumberFormat="1" applyFont="1" applyFill="1" applyBorder="1" applyAlignment="1">
      <alignment/>
    </xf>
    <xf numFmtId="170" fontId="0" fillId="2" borderId="15" xfId="0" applyNumberFormat="1" applyFill="1" applyBorder="1" applyAlignment="1">
      <alignment/>
    </xf>
    <xf numFmtId="41" fontId="0" fillId="2" borderId="3" xfId="16" applyFont="1" applyFill="1" applyBorder="1" applyAlignment="1">
      <alignment/>
    </xf>
    <xf numFmtId="41" fontId="0" fillId="2" borderId="0" xfId="16" applyFont="1" applyFill="1" applyBorder="1" applyAlignment="1">
      <alignment/>
    </xf>
    <xf numFmtId="10" fontId="0" fillId="2" borderId="0" xfId="17" applyNumberFormat="1" applyFont="1" applyFill="1" applyBorder="1" applyAlignment="1">
      <alignment/>
    </xf>
    <xf numFmtId="10" fontId="0" fillId="2" borderId="0" xfId="17" applyNumberFormat="1" applyFont="1" applyFill="1" applyBorder="1" applyAlignment="1">
      <alignment vertical="center"/>
    </xf>
    <xf numFmtId="10" fontId="1" fillId="2" borderId="0" xfId="17" applyNumberFormat="1" applyFont="1" applyFill="1" applyBorder="1" applyAlignment="1">
      <alignment/>
    </xf>
    <xf numFmtId="10" fontId="0" fillId="2" borderId="2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41" fontId="0" fillId="2" borderId="18" xfId="16" applyFont="1" applyFill="1" applyBorder="1" applyAlignment="1">
      <alignment/>
    </xf>
    <xf numFmtId="0" fontId="0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41" fontId="1" fillId="2" borderId="21" xfId="0" applyNumberFormat="1" applyFont="1" applyFill="1" applyBorder="1" applyAlignment="1">
      <alignment/>
    </xf>
    <xf numFmtId="41" fontId="1" fillId="2" borderId="22" xfId="0" applyNumberFormat="1" applyFont="1" applyFill="1" applyBorder="1" applyAlignment="1">
      <alignment/>
    </xf>
    <xf numFmtId="0" fontId="1" fillId="2" borderId="23" xfId="0" applyFont="1" applyFill="1" applyBorder="1" applyAlignment="1">
      <alignment horizontal="left"/>
    </xf>
    <xf numFmtId="41" fontId="1" fillId="2" borderId="24" xfId="16" applyFont="1" applyFill="1" applyBorder="1" applyAlignment="1">
      <alignment/>
    </xf>
    <xf numFmtId="41" fontId="1" fillId="2" borderId="25" xfId="16" applyFont="1" applyFill="1" applyBorder="1" applyAlignment="1">
      <alignment/>
    </xf>
    <xf numFmtId="41" fontId="0" fillId="2" borderId="26" xfId="16" applyFont="1" applyFill="1" applyBorder="1" applyAlignment="1">
      <alignment/>
    </xf>
    <xf numFmtId="41" fontId="0" fillId="2" borderId="27" xfId="16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170" fontId="1" fillId="2" borderId="28" xfId="17" applyNumberFormat="1" applyFont="1" applyFill="1" applyBorder="1" applyAlignment="1">
      <alignment/>
    </xf>
    <xf numFmtId="170" fontId="1" fillId="2" borderId="29" xfId="17" applyNumberFormat="1" applyFont="1" applyFill="1" applyBorder="1" applyAlignment="1">
      <alignment/>
    </xf>
    <xf numFmtId="170" fontId="1" fillId="2" borderId="30" xfId="17" applyNumberFormat="1" applyFont="1" applyFill="1" applyBorder="1" applyAlignment="1">
      <alignment/>
    </xf>
    <xf numFmtId="170" fontId="1" fillId="2" borderId="31" xfId="17" applyNumberFormat="1" applyFont="1" applyFill="1" applyBorder="1" applyAlignment="1">
      <alignment/>
    </xf>
    <xf numFmtId="170" fontId="0" fillId="2" borderId="32" xfId="17" applyNumberFormat="1" applyFont="1" applyFill="1" applyBorder="1" applyAlignment="1">
      <alignment/>
    </xf>
    <xf numFmtId="170" fontId="0" fillId="2" borderId="33" xfId="17" applyNumberFormat="1" applyFont="1" applyFill="1" applyBorder="1" applyAlignment="1">
      <alignment/>
    </xf>
    <xf numFmtId="41" fontId="0" fillId="2" borderId="34" xfId="16" applyFont="1" applyFill="1" applyBorder="1" applyAlignment="1">
      <alignment/>
    </xf>
    <xf numFmtId="0" fontId="0" fillId="2" borderId="35" xfId="0" applyFill="1" applyBorder="1" applyAlignment="1">
      <alignment horizontal="left"/>
    </xf>
    <xf numFmtId="170" fontId="0" fillId="0" borderId="0" xfId="17" applyNumberFormat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12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0" fillId="2" borderId="37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76" fontId="1" fillId="2" borderId="4" xfId="0" applyNumberFormat="1" applyFont="1" applyFill="1" applyBorder="1" applyAlignment="1">
      <alignment horizontal="left"/>
    </xf>
    <xf numFmtId="0" fontId="0" fillId="0" borderId="3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7" xfId="0" applyFont="1" applyFill="1" applyBorder="1" applyAlignment="1">
      <alignment horizontal="left"/>
    </xf>
    <xf numFmtId="41" fontId="0" fillId="2" borderId="41" xfId="16" applyFont="1" applyFill="1" applyBorder="1" applyAlignment="1">
      <alignment/>
    </xf>
    <xf numFmtId="41" fontId="1" fillId="2" borderId="21" xfId="16" applyFont="1" applyFill="1" applyBorder="1" applyAlignment="1">
      <alignment/>
    </xf>
    <xf numFmtId="41" fontId="1" fillId="2" borderId="22" xfId="0" applyNumberFormat="1" applyFont="1" applyFill="1" applyBorder="1" applyAlignment="1">
      <alignment/>
    </xf>
    <xf numFmtId="41" fontId="0" fillId="2" borderId="4" xfId="16" applyFont="1" applyFill="1" applyBorder="1" applyAlignment="1">
      <alignment/>
    </xf>
    <xf numFmtId="41" fontId="1" fillId="2" borderId="42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17" applyNumberFormat="1" applyFont="1" applyFill="1" applyBorder="1" applyAlignment="1">
      <alignment/>
    </xf>
    <xf numFmtId="10" fontId="6" fillId="0" borderId="0" xfId="17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2" borderId="1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44" xfId="0" applyFont="1" applyFill="1" applyBorder="1" applyAlignment="1">
      <alignment/>
    </xf>
    <xf numFmtId="0" fontId="1" fillId="2" borderId="45" xfId="0" applyFont="1" applyFill="1" applyBorder="1" applyAlignment="1">
      <alignment horizontal="center"/>
    </xf>
    <xf numFmtId="41" fontId="0" fillId="2" borderId="18" xfId="16" applyFont="1" applyFill="1" applyBorder="1" applyAlignment="1">
      <alignment/>
    </xf>
    <xf numFmtId="41" fontId="0" fillId="2" borderId="0" xfId="16" applyFont="1" applyFill="1" applyBorder="1" applyAlignment="1">
      <alignment/>
    </xf>
    <xf numFmtId="170" fontId="0" fillId="2" borderId="46" xfId="17" applyNumberFormat="1" applyFont="1" applyFill="1" applyBorder="1" applyAlignment="1">
      <alignment/>
    </xf>
    <xf numFmtId="170" fontId="0" fillId="2" borderId="47" xfId="17" applyNumberFormat="1" applyFont="1" applyFill="1" applyBorder="1" applyAlignment="1">
      <alignment/>
    </xf>
    <xf numFmtId="0" fontId="0" fillId="2" borderId="35" xfId="0" applyFont="1" applyFill="1" applyBorder="1" applyAlignment="1">
      <alignment horizontal="left"/>
    </xf>
    <xf numFmtId="41" fontId="0" fillId="2" borderId="4" xfId="16" applyFont="1" applyFill="1" applyBorder="1" applyAlignment="1">
      <alignment/>
    </xf>
    <xf numFmtId="41" fontId="0" fillId="2" borderId="8" xfId="16" applyFont="1" applyFill="1" applyBorder="1" applyAlignment="1">
      <alignment/>
    </xf>
    <xf numFmtId="0" fontId="1" fillId="2" borderId="48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left"/>
    </xf>
    <xf numFmtId="41" fontId="0" fillId="2" borderId="9" xfId="17" applyNumberFormat="1" applyFont="1" applyFill="1" applyBorder="1" applyAlignment="1">
      <alignment/>
    </xf>
    <xf numFmtId="41" fontId="1" fillId="2" borderId="9" xfId="17" applyNumberFormat="1" applyFont="1" applyFill="1" applyBorder="1" applyAlignment="1">
      <alignment/>
    </xf>
    <xf numFmtId="41" fontId="0" fillId="2" borderId="9" xfId="17" applyNumberFormat="1" applyFont="1" applyFill="1" applyBorder="1" applyAlignment="1">
      <alignment horizontal="center"/>
    </xf>
    <xf numFmtId="41" fontId="0" fillId="2" borderId="9" xfId="17" applyNumberFormat="1" applyFont="1" applyFill="1" applyBorder="1" applyAlignment="1">
      <alignment/>
    </xf>
    <xf numFmtId="41" fontId="1" fillId="2" borderId="50" xfId="17" applyNumberFormat="1" applyFont="1" applyFill="1" applyBorder="1" applyAlignment="1">
      <alignment/>
    </xf>
    <xf numFmtId="41" fontId="1" fillId="2" borderId="51" xfId="16" applyFont="1" applyFill="1" applyBorder="1" applyAlignment="1">
      <alignment/>
    </xf>
    <xf numFmtId="10" fontId="1" fillId="2" borderId="52" xfId="17" applyNumberFormat="1" applyFont="1" applyFill="1" applyBorder="1" applyAlignment="1">
      <alignment/>
    </xf>
    <xf numFmtId="41" fontId="1" fillId="2" borderId="51" xfId="0" applyNumberFormat="1" applyFont="1" applyFill="1" applyBorder="1" applyAlignment="1">
      <alignment/>
    </xf>
    <xf numFmtId="41" fontId="1" fillId="2" borderId="53" xfId="17" applyNumberFormat="1" applyFont="1" applyFill="1" applyBorder="1" applyAlignment="1">
      <alignment/>
    </xf>
    <xf numFmtId="0" fontId="1" fillId="2" borderId="18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4" xfId="0" applyFont="1" applyFill="1" applyBorder="1" applyAlignment="1">
      <alignment horizontal="left"/>
    </xf>
    <xf numFmtId="10" fontId="1" fillId="2" borderId="4" xfId="17" applyNumberFormat="1" applyFont="1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9" xfId="0" applyFont="1" applyBorder="1" applyAlignment="1">
      <alignment/>
    </xf>
    <xf numFmtId="0" fontId="4" fillId="2" borderId="58" xfId="0" applyFont="1" applyFill="1" applyBorder="1" applyAlignment="1">
      <alignment horizontal="left"/>
    </xf>
    <xf numFmtId="0" fontId="1" fillId="2" borderId="58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4" fillId="2" borderId="60" xfId="0" applyFont="1" applyFill="1" applyBorder="1" applyAlignment="1">
      <alignment horizontal="left"/>
    </xf>
    <xf numFmtId="0" fontId="1" fillId="2" borderId="61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 wrapText="1"/>
    </xf>
    <xf numFmtId="0" fontId="1" fillId="2" borderId="46" xfId="0" applyFont="1" applyFill="1" applyBorder="1" applyAlignment="1">
      <alignment horizontal="center" wrapText="1"/>
    </xf>
    <xf numFmtId="0" fontId="1" fillId="2" borderId="65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3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66" xfId="0" applyFont="1" applyFill="1" applyBorder="1" applyAlignment="1">
      <alignment horizontal="center" wrapText="1"/>
    </xf>
    <xf numFmtId="0" fontId="1" fillId="2" borderId="47" xfId="0" applyFont="1" applyFill="1" applyBorder="1" applyAlignment="1">
      <alignment horizontal="center" wrapText="1"/>
    </xf>
    <xf numFmtId="41" fontId="0" fillId="2" borderId="9" xfId="17" applyNumberFormat="1" applyFont="1" applyFill="1" applyBorder="1" applyAlignment="1">
      <alignment horizontal="center"/>
    </xf>
    <xf numFmtId="41" fontId="0" fillId="2" borderId="3" xfId="16" applyFont="1" applyFill="1" applyBorder="1" applyAlignment="1">
      <alignment vertical="center" wrapText="1"/>
    </xf>
    <xf numFmtId="10" fontId="0" fillId="2" borderId="0" xfId="17" applyNumberFormat="1" applyFont="1" applyFill="1" applyBorder="1" applyAlignment="1">
      <alignment vertical="center"/>
    </xf>
    <xf numFmtId="10" fontId="0" fillId="2" borderId="4" xfId="17" applyNumberFormat="1" applyFont="1" applyFill="1" applyBorder="1" applyAlignment="1">
      <alignment vertical="center"/>
    </xf>
    <xf numFmtId="0" fontId="1" fillId="2" borderId="67" xfId="0" applyFont="1" applyFill="1" applyBorder="1" applyAlignment="1">
      <alignment horizontal="center" wrapText="1"/>
    </xf>
    <xf numFmtId="0" fontId="0" fillId="0" borderId="68" xfId="0" applyBorder="1" applyAlignment="1">
      <alignment wrapText="1"/>
    </xf>
    <xf numFmtId="0" fontId="1" fillId="2" borderId="69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/>
    </xf>
    <xf numFmtId="10" fontId="0" fillId="2" borderId="4" xfId="17" applyNumberFormat="1" applyFont="1" applyFill="1" applyBorder="1" applyAlignment="1">
      <alignment horizontal="right" vertical="center" wrapText="1"/>
    </xf>
    <xf numFmtId="170" fontId="0" fillId="2" borderId="0" xfId="17" applyNumberFormat="1" applyFont="1" applyFill="1" applyBorder="1" applyAlignment="1">
      <alignment vertical="center"/>
    </xf>
    <xf numFmtId="3" fontId="0" fillId="2" borderId="0" xfId="17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left"/>
    </xf>
    <xf numFmtId="0" fontId="1" fillId="2" borderId="63" xfId="0" applyFont="1" applyFill="1" applyBorder="1" applyAlignment="1">
      <alignment horizontal="left"/>
    </xf>
    <xf numFmtId="41" fontId="0" fillId="2" borderId="3" xfId="16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19" sqref="A1:D19"/>
    </sheetView>
  </sheetViews>
  <sheetFormatPr defaultColWidth="9.140625" defaultRowHeight="12.75"/>
  <cols>
    <col min="1" max="1" width="53.7109375" style="0" customWidth="1"/>
    <col min="2" max="4" width="23.7109375" style="0" customWidth="1"/>
  </cols>
  <sheetData>
    <row r="1" spans="1:4" ht="15.75" thickBot="1">
      <c r="A1" s="78" t="s">
        <v>42</v>
      </c>
      <c r="B1" s="135"/>
      <c r="C1" s="136"/>
      <c r="D1" s="137"/>
    </row>
    <row r="2" spans="1:4" ht="19.5" customHeight="1">
      <c r="A2" s="147" t="s">
        <v>1</v>
      </c>
      <c r="B2" s="148" t="s">
        <v>29</v>
      </c>
      <c r="C2" s="149" t="s">
        <v>43</v>
      </c>
      <c r="D2" s="150" t="s">
        <v>44</v>
      </c>
    </row>
    <row r="3" spans="1:6" ht="19.5" customHeight="1">
      <c r="A3" s="38" t="s">
        <v>2</v>
      </c>
      <c r="B3" s="68">
        <f>'T3Distrib. costo del lavoro'!B5+'T3Distrib. costo del lavoro'!C5</f>
        <v>735661</v>
      </c>
      <c r="C3" s="60">
        <v>36708725245</v>
      </c>
      <c r="D3" s="122">
        <f>C3/B3</f>
        <v>49898.96874375561</v>
      </c>
      <c r="E3" s="87"/>
      <c r="F3" s="5"/>
    </row>
    <row r="4" spans="1:6" ht="19.5" customHeight="1">
      <c r="A4" s="38" t="s">
        <v>3</v>
      </c>
      <c r="B4" s="68">
        <f>'T3Distrib. costo del lavoro'!B6+'T3Distrib. costo del lavoro'!C6</f>
        <v>65547</v>
      </c>
      <c r="C4" s="60">
        <v>3449318491</v>
      </c>
      <c r="D4" s="122">
        <f aca="true" t="shared" si="0" ref="D4:D19">C4/B4</f>
        <v>52623.59056859963</v>
      </c>
      <c r="E4" s="87"/>
      <c r="F4" s="5"/>
    </row>
    <row r="5" spans="1:6" ht="19.5" customHeight="1">
      <c r="A5" s="38" t="s">
        <v>4</v>
      </c>
      <c r="B5" s="68">
        <f>'T3Distrib. costo del lavoro'!B7+'T3Distrib. costo del lavoro'!C7</f>
        <v>20898</v>
      </c>
      <c r="C5" s="60">
        <v>1085670370</v>
      </c>
      <c r="D5" s="122">
        <f t="shared" si="0"/>
        <v>51950.922097808405</v>
      </c>
      <c r="E5" s="87"/>
      <c r="F5" s="5"/>
    </row>
    <row r="6" spans="1:6" ht="19.5" customHeight="1">
      <c r="A6" s="38" t="s">
        <v>5</v>
      </c>
      <c r="B6" s="68">
        <f>'T3Distrib. costo del lavoro'!B8+'T3Distrib. costo del lavoro'!C8</f>
        <v>728619</v>
      </c>
      <c r="C6" s="60">
        <v>23544997569</v>
      </c>
      <c r="D6" s="122">
        <f t="shared" si="0"/>
        <v>32314.553379749912</v>
      </c>
      <c r="E6" s="87"/>
      <c r="F6" s="5"/>
    </row>
    <row r="7" spans="1:6" ht="19.5" customHeight="1">
      <c r="A7" s="38" t="s">
        <v>6</v>
      </c>
      <c r="B7" s="68">
        <f>'T3Distrib. costo del lavoro'!B9+'T3Distrib. costo del lavoro'!C9</f>
        <v>199854</v>
      </c>
      <c r="C7" s="60">
        <v>7305857493</v>
      </c>
      <c r="D7" s="122">
        <f t="shared" si="0"/>
        <v>36555.97332552764</v>
      </c>
      <c r="E7" s="87"/>
      <c r="F7" s="5"/>
    </row>
    <row r="8" spans="1:6" ht="19.5" customHeight="1">
      <c r="A8" s="38" t="s">
        <v>7</v>
      </c>
      <c r="B8" s="68">
        <f>'T3Distrib. costo del lavoro'!B10+'T3Distrib. costo del lavoro'!C10</f>
        <v>57689</v>
      </c>
      <c r="C8" s="60">
        <v>2433071058</v>
      </c>
      <c r="D8" s="122">
        <f t="shared" si="0"/>
        <v>42175.64974258524</v>
      </c>
      <c r="E8" s="87"/>
      <c r="F8" s="5"/>
    </row>
    <row r="9" spans="1:6" ht="19.5" customHeight="1">
      <c r="A9" s="38" t="s">
        <v>8</v>
      </c>
      <c r="B9" s="68">
        <f>'T3Distrib. costo del lavoro'!B11+'T3Distrib. costo del lavoro'!C11</f>
        <v>2530</v>
      </c>
      <c r="C9" s="60">
        <v>235064832</v>
      </c>
      <c r="D9" s="122">
        <f t="shared" si="0"/>
        <v>92911.00079051383</v>
      </c>
      <c r="E9" s="87"/>
      <c r="F9" s="5"/>
    </row>
    <row r="10" spans="1:6" ht="19.5" customHeight="1">
      <c r="A10" s="38" t="s">
        <v>9</v>
      </c>
      <c r="B10" s="68">
        <f>'T3Distrib. costo del lavoro'!B12+'T3Distrib. costo del lavoro'!C12</f>
        <v>36410</v>
      </c>
      <c r="C10" s="60">
        <v>1381838171</v>
      </c>
      <c r="D10" s="122">
        <f t="shared" si="0"/>
        <v>37952.16069761055</v>
      </c>
      <c r="E10" s="87"/>
      <c r="F10" s="5"/>
    </row>
    <row r="11" spans="1:6" ht="19.5" customHeight="1">
      <c r="A11" s="38" t="s">
        <v>10</v>
      </c>
      <c r="B11" s="68">
        <f>'T3Distrib. costo del lavoro'!B13+'T3Distrib. costo del lavoro'!C13</f>
        <v>147392</v>
      </c>
      <c r="C11" s="60">
        <v>7220798047</v>
      </c>
      <c r="D11" s="122">
        <f t="shared" si="0"/>
        <v>48990.43399234694</v>
      </c>
      <c r="E11" s="87"/>
      <c r="F11" s="5"/>
    </row>
    <row r="12" spans="1:6" ht="19.5" customHeight="1">
      <c r="A12" s="86" t="s">
        <v>30</v>
      </c>
      <c r="B12" s="68">
        <f>'T3Distrib. costo del lavoro'!B14+'T3Distrib. costo del lavoro'!C14</f>
        <v>7788</v>
      </c>
      <c r="D12" s="103">
        <f t="shared" si="0"/>
        <v>0</v>
      </c>
      <c r="E12" s="87"/>
      <c r="F12" s="5"/>
    </row>
    <row r="13" spans="1:6" s="1" customFormat="1" ht="19.5" customHeight="1">
      <c r="A13" s="70" t="s">
        <v>15</v>
      </c>
      <c r="B13" s="101">
        <f>'T3Distrib. costo del lavoro'!B15+'T3Distrib. costo del lavoro'!C15</f>
        <v>2002388</v>
      </c>
      <c r="C13" s="102">
        <f>SUM(C3:C12)</f>
        <v>83365341276</v>
      </c>
      <c r="D13" s="104">
        <f t="shared" si="0"/>
        <v>41632.96088270605</v>
      </c>
      <c r="E13" s="87"/>
      <c r="F13" s="5"/>
    </row>
    <row r="14" spans="1:6" ht="19.5" customHeight="1">
      <c r="A14" s="38" t="s">
        <v>11</v>
      </c>
      <c r="B14" s="68">
        <f>'T3Distrib. costo del lavoro'!B16+'T3Distrib. costo del lavoro'!C16</f>
        <v>330548</v>
      </c>
      <c r="C14" s="60">
        <v>16058097439</v>
      </c>
      <c r="D14" s="122">
        <f t="shared" si="0"/>
        <v>48580.22870808475</v>
      </c>
      <c r="E14" s="87"/>
      <c r="F14" s="5"/>
    </row>
    <row r="15" spans="1:6" ht="19.5" customHeight="1">
      <c r="A15" s="38" t="s">
        <v>12</v>
      </c>
      <c r="B15" s="68">
        <f>'T3Distrib. costo del lavoro'!B17+'T3Distrib. costo del lavoro'!C17</f>
        <v>132585</v>
      </c>
      <c r="C15" s="60">
        <v>7515472060</v>
      </c>
      <c r="D15" s="122">
        <f t="shared" si="0"/>
        <v>56684.180412565525</v>
      </c>
      <c r="E15" s="87"/>
      <c r="F15" s="5"/>
    </row>
    <row r="16" spans="1:6" ht="19.5" customHeight="1">
      <c r="A16" s="38" t="s">
        <v>13</v>
      </c>
      <c r="B16" s="68">
        <f>'T3Distrib. costo del lavoro'!B18+'T3Distrib. costo del lavoro'!C18</f>
        <v>10627</v>
      </c>
      <c r="C16" s="60">
        <v>1609395712</v>
      </c>
      <c r="D16" s="122">
        <f t="shared" si="0"/>
        <v>151444.03048837866</v>
      </c>
      <c r="E16" s="87"/>
      <c r="F16" s="5"/>
    </row>
    <row r="17" spans="1:6" ht="19.5" customHeight="1">
      <c r="A17" s="38" t="s">
        <v>14</v>
      </c>
      <c r="B17" s="68">
        <f>'T3Distrib. costo del lavoro'!B19+'T3Distrib. costo del lavoro'!C19</f>
        <v>2547</v>
      </c>
      <c r="C17" s="60">
        <v>406496843</v>
      </c>
      <c r="D17" s="122">
        <f t="shared" si="0"/>
        <v>159598.2893600314</v>
      </c>
      <c r="E17" s="87"/>
      <c r="F17" s="5"/>
    </row>
    <row r="18" spans="1:6" s="1" customFormat="1" ht="19.5" customHeight="1">
      <c r="A18" s="70" t="s">
        <v>16</v>
      </c>
      <c r="B18" s="101">
        <f>'T3Distrib. costo del lavoro'!B20+'T3Distrib. costo del lavoro'!C20</f>
        <v>476307</v>
      </c>
      <c r="C18" s="102">
        <f>SUM(C14:C17)</f>
        <v>25589462054</v>
      </c>
      <c r="D18" s="104">
        <f t="shared" si="0"/>
        <v>53724.72387346816</v>
      </c>
      <c r="E18" s="87"/>
      <c r="F18" s="5"/>
    </row>
    <row r="19" spans="1:6" s="12" customFormat="1" ht="19.5" customHeight="1" thickBot="1">
      <c r="A19" s="99" t="s">
        <v>26</v>
      </c>
      <c r="B19" s="100">
        <f>'T3Distrib. costo del lavoro'!B21+'T3Distrib. costo del lavoro'!C21</f>
        <v>2478695</v>
      </c>
      <c r="C19" s="19">
        <f>C13+C18</f>
        <v>108954803330</v>
      </c>
      <c r="D19" s="123">
        <f t="shared" si="0"/>
        <v>43956.518785086504</v>
      </c>
      <c r="E19" s="87"/>
      <c r="F19" s="5"/>
    </row>
    <row r="20" spans="5:6" ht="12.75">
      <c r="E20" s="41"/>
      <c r="F20" s="41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23" sqref="E23"/>
    </sheetView>
  </sheetViews>
  <sheetFormatPr defaultColWidth="9.140625" defaultRowHeight="12.75"/>
  <cols>
    <col min="1" max="1" width="46.421875" style="0" customWidth="1"/>
    <col min="2" max="5" width="20.7109375" style="0" customWidth="1"/>
  </cols>
  <sheetData>
    <row r="1" ht="13.5" thickBot="1">
      <c r="A1" s="1" t="s">
        <v>39</v>
      </c>
    </row>
    <row r="2" spans="1:5" s="105" customFormat="1" ht="15">
      <c r="A2" s="110"/>
      <c r="B2" s="153" t="s">
        <v>40</v>
      </c>
      <c r="C2" s="155" t="s">
        <v>41</v>
      </c>
      <c r="D2" s="151" t="s">
        <v>27</v>
      </c>
      <c r="E2" s="157" t="s">
        <v>28</v>
      </c>
    </row>
    <row r="3" spans="1:5" s="105" customFormat="1" ht="15">
      <c r="A3" s="111"/>
      <c r="B3" s="154"/>
      <c r="C3" s="156">
        <v>2005</v>
      </c>
      <c r="D3" s="152"/>
      <c r="E3" s="158"/>
    </row>
    <row r="4" spans="1:5" s="105" customFormat="1" ht="15">
      <c r="A4" s="112" t="s">
        <v>1</v>
      </c>
      <c r="B4" s="113"/>
      <c r="C4" s="114"/>
      <c r="D4" s="115"/>
      <c r="E4" s="116"/>
    </row>
    <row r="5" spans="1:5" s="105" customFormat="1" ht="19.5" customHeight="1">
      <c r="A5" s="88" t="s">
        <v>2</v>
      </c>
      <c r="B5" s="117">
        <v>688570</v>
      </c>
      <c r="C5" s="118">
        <v>47091</v>
      </c>
      <c r="D5" s="119">
        <v>0.30769230769230765</v>
      </c>
      <c r="E5" s="120">
        <v>0.3369565217391304</v>
      </c>
    </row>
    <row r="6" spans="1:5" s="105" customFormat="1" ht="19.5" customHeight="1">
      <c r="A6" s="88" t="s">
        <v>3</v>
      </c>
      <c r="B6" s="117">
        <v>61645</v>
      </c>
      <c r="C6" s="118">
        <v>3902</v>
      </c>
      <c r="D6" s="119">
        <v>0.027149321266968323</v>
      </c>
      <c r="E6" s="120">
        <v>0.03125</v>
      </c>
    </row>
    <row r="7" spans="1:5" s="105" customFormat="1" ht="19.5" customHeight="1">
      <c r="A7" s="88" t="s">
        <v>4</v>
      </c>
      <c r="B7" s="117">
        <v>16689</v>
      </c>
      <c r="C7" s="118">
        <v>4209</v>
      </c>
      <c r="D7" s="119">
        <v>0.007541478129713424</v>
      </c>
      <c r="E7" s="120">
        <v>0.00951086956521739</v>
      </c>
    </row>
    <row r="8" spans="1:5" s="105" customFormat="1" ht="19.5" customHeight="1">
      <c r="A8" s="88" t="s">
        <v>5</v>
      </c>
      <c r="B8" s="117">
        <v>589976</v>
      </c>
      <c r="C8" s="118">
        <v>138643</v>
      </c>
      <c r="D8" s="119">
        <v>0.2639517345399698</v>
      </c>
      <c r="E8" s="120">
        <v>0.21603260869565216</v>
      </c>
    </row>
    <row r="9" spans="1:5" s="105" customFormat="1" ht="19.5" customHeight="1">
      <c r="A9" s="88" t="s">
        <v>6</v>
      </c>
      <c r="B9" s="117">
        <v>193588</v>
      </c>
      <c r="C9" s="118">
        <v>6266</v>
      </c>
      <c r="D9" s="119">
        <v>0.08597285067873303</v>
      </c>
      <c r="E9" s="120">
        <v>0.06657608695652173</v>
      </c>
    </row>
    <row r="10" spans="1:5" s="105" customFormat="1" ht="19.5" customHeight="1">
      <c r="A10" s="88" t="s">
        <v>7</v>
      </c>
      <c r="B10" s="117">
        <v>54490</v>
      </c>
      <c r="C10" s="118">
        <v>3199</v>
      </c>
      <c r="D10" s="119">
        <v>0.024132730015082957</v>
      </c>
      <c r="E10" s="120">
        <v>0.021739130434782605</v>
      </c>
    </row>
    <row r="11" spans="1:5" s="105" customFormat="1" ht="19.5" customHeight="1">
      <c r="A11" s="88" t="s">
        <v>8</v>
      </c>
      <c r="B11" s="117">
        <v>2515</v>
      </c>
      <c r="C11" s="118">
        <v>15</v>
      </c>
      <c r="D11" s="119">
        <v>0.0015082956259426848</v>
      </c>
      <c r="E11" s="120">
        <v>0.0027173913043478256</v>
      </c>
    </row>
    <row r="12" spans="1:5" s="105" customFormat="1" ht="19.5" customHeight="1">
      <c r="A12" s="88" t="s">
        <v>9</v>
      </c>
      <c r="B12" s="117">
        <v>34145</v>
      </c>
      <c r="C12" s="118">
        <v>2265</v>
      </c>
      <c r="D12" s="119">
        <v>0.015082956259426848</v>
      </c>
      <c r="E12" s="120">
        <v>0.012228260869565214</v>
      </c>
    </row>
    <row r="13" spans="1:5" s="105" customFormat="1" ht="19.5" customHeight="1">
      <c r="A13" s="88" t="s">
        <v>10</v>
      </c>
      <c r="B13" s="117">
        <v>115339</v>
      </c>
      <c r="C13" s="118">
        <v>32053</v>
      </c>
      <c r="D13" s="119">
        <v>0.05128205128205128</v>
      </c>
      <c r="E13" s="120">
        <v>0.06657608695652173</v>
      </c>
    </row>
    <row r="14" spans="1:7" s="105" customFormat="1" ht="19.5" customHeight="1">
      <c r="A14" s="121" t="s">
        <v>19</v>
      </c>
      <c r="B14" s="118"/>
      <c r="C14" s="118">
        <v>7788</v>
      </c>
      <c r="D14" s="119">
        <v>0</v>
      </c>
      <c r="E14" s="120">
        <v>0</v>
      </c>
      <c r="F14" s="106"/>
      <c r="G14" s="107"/>
    </row>
    <row r="15" spans="1:5" s="108" customFormat="1" ht="19.5" customHeight="1">
      <c r="A15" s="70" t="s">
        <v>15</v>
      </c>
      <c r="B15" s="71">
        <f>SUM(B5:B14)</f>
        <v>1756957</v>
      </c>
      <c r="C15" s="72">
        <f>SUM(C5:C14)</f>
        <v>245431</v>
      </c>
      <c r="D15" s="79">
        <v>0.7843137254901961</v>
      </c>
      <c r="E15" s="80">
        <v>0.7635869565217391</v>
      </c>
    </row>
    <row r="16" spans="1:5" s="105" customFormat="1" ht="19.5" customHeight="1">
      <c r="A16" s="88" t="s">
        <v>11</v>
      </c>
      <c r="B16" s="117">
        <v>330548</v>
      </c>
      <c r="C16" s="118"/>
      <c r="D16" s="119">
        <v>0.1493212669683258</v>
      </c>
      <c r="E16" s="120">
        <v>0.1480978260869565</v>
      </c>
    </row>
    <row r="17" spans="1:5" s="105" customFormat="1" ht="19.5" customHeight="1">
      <c r="A17" s="88" t="s">
        <v>12</v>
      </c>
      <c r="B17" s="117">
        <v>132585</v>
      </c>
      <c r="C17" s="118"/>
      <c r="D17" s="119">
        <v>0.06033182503770739</v>
      </c>
      <c r="E17" s="120">
        <v>0.06929347826086955</v>
      </c>
    </row>
    <row r="18" spans="1:5" s="105" customFormat="1" ht="19.5" customHeight="1">
      <c r="A18" s="88" t="s">
        <v>13</v>
      </c>
      <c r="B18" s="117">
        <v>10627</v>
      </c>
      <c r="C18" s="118"/>
      <c r="D18" s="119">
        <v>0.004524886877828054</v>
      </c>
      <c r="E18" s="120">
        <v>0.01494565217391304</v>
      </c>
    </row>
    <row r="19" spans="1:5" s="105" customFormat="1" ht="19.5" customHeight="1">
      <c r="A19" s="88" t="s">
        <v>14</v>
      </c>
      <c r="B19" s="117">
        <v>2547</v>
      </c>
      <c r="C19" s="118"/>
      <c r="D19" s="119">
        <v>0.0015082956259426848</v>
      </c>
      <c r="E19" s="120">
        <v>0.004076086956521739</v>
      </c>
    </row>
    <row r="20" spans="1:5" s="108" customFormat="1" ht="19.5" customHeight="1">
      <c r="A20" s="73" t="s">
        <v>16</v>
      </c>
      <c r="B20" s="74">
        <f>SUM(B16:B19)</f>
        <v>476307</v>
      </c>
      <c r="C20" s="75"/>
      <c r="D20" s="81">
        <v>0.21568627450980393</v>
      </c>
      <c r="E20" s="82">
        <v>0.23641304347826086</v>
      </c>
    </row>
    <row r="21" spans="1:5" s="105" customFormat="1" ht="19.5" customHeight="1" thickBot="1">
      <c r="A21" s="69" t="s">
        <v>26</v>
      </c>
      <c r="B21" s="76">
        <f>B20+B15</f>
        <v>2233264</v>
      </c>
      <c r="C21" s="77">
        <f>C15</f>
        <v>245431</v>
      </c>
      <c r="D21" s="83">
        <v>1</v>
      </c>
      <c r="E21" s="84">
        <v>1</v>
      </c>
    </row>
    <row r="22" spans="1:7" s="105" customFormat="1" ht="12.75" customHeight="1">
      <c r="A22" s="89"/>
      <c r="B22" s="90"/>
      <c r="C22" s="90"/>
      <c r="D22" s="90"/>
      <c r="E22" s="91"/>
      <c r="F22" s="109"/>
      <c r="G22" s="109"/>
    </row>
    <row r="23" spans="1:5" s="105" customFormat="1" ht="12.75" customHeight="1">
      <c r="A23" s="88" t="s">
        <v>38</v>
      </c>
      <c r="B23" s="92"/>
      <c r="C23" s="92"/>
      <c r="D23" s="92"/>
      <c r="E23" s="96">
        <f>3248853129/108135</f>
        <v>30044.417894298793</v>
      </c>
    </row>
    <row r="24" spans="1:5" s="105" customFormat="1" ht="12.75" customHeight="1" thickBot="1">
      <c r="A24" s="93"/>
      <c r="B24" s="94"/>
      <c r="C24" s="94"/>
      <c r="D24" s="94"/>
      <c r="E24" s="95"/>
    </row>
    <row r="25" spans="1:5" ht="16.5" customHeight="1">
      <c r="A25" s="97"/>
      <c r="B25" s="97"/>
      <c r="C25" s="97"/>
      <c r="D25" s="97"/>
      <c r="E25" s="97"/>
    </row>
    <row r="26" spans="1:5" ht="12.75">
      <c r="A26" s="98"/>
      <c r="B26" s="98"/>
      <c r="C26" s="98"/>
      <c r="D26" s="98"/>
      <c r="E26" s="98"/>
    </row>
  </sheetData>
  <mergeCells count="4">
    <mergeCell ref="D2:D3"/>
    <mergeCell ref="B2:B3"/>
    <mergeCell ref="C2:C3"/>
    <mergeCell ref="E2:E3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7" sqref="G7"/>
    </sheetView>
  </sheetViews>
  <sheetFormatPr defaultColWidth="9.140625" defaultRowHeight="12.75"/>
  <cols>
    <col min="1" max="1" width="38.28125" style="0" customWidth="1"/>
    <col min="2" max="3" width="12.7109375" style="0" customWidth="1"/>
    <col min="4" max="4" width="12.7109375" style="65" customWidth="1"/>
    <col min="5" max="5" width="12.7109375" style="49" customWidth="1"/>
    <col min="6" max="6" width="12.7109375" style="0" customWidth="1"/>
    <col min="7" max="8" width="12.7109375" style="65" customWidth="1"/>
  </cols>
  <sheetData>
    <row r="1" ht="13.5" thickBot="1">
      <c r="A1" s="1" t="s">
        <v>36</v>
      </c>
    </row>
    <row r="2" spans="1:8" s="146" customFormat="1" ht="30" customHeight="1">
      <c r="A2" s="144"/>
      <c r="B2" s="165">
        <v>2001</v>
      </c>
      <c r="C2" s="166"/>
      <c r="D2" s="167"/>
      <c r="E2" s="165">
        <v>2005</v>
      </c>
      <c r="F2" s="166"/>
      <c r="G2" s="166"/>
      <c r="H2" s="145"/>
    </row>
    <row r="3" spans="1:8" ht="6.75" customHeight="1" hidden="1">
      <c r="A3" s="31"/>
      <c r="B3" s="163" t="s">
        <v>25</v>
      </c>
      <c r="C3" s="140"/>
      <c r="D3" s="141"/>
      <c r="E3" s="163" t="s">
        <v>25</v>
      </c>
      <c r="F3" s="140"/>
      <c r="G3" s="142"/>
      <c r="H3" s="143" t="s">
        <v>33</v>
      </c>
    </row>
    <row r="4" spans="1:8" ht="32.25" customHeight="1">
      <c r="A4" s="32" t="s">
        <v>1</v>
      </c>
      <c r="B4" s="164"/>
      <c r="C4" s="66" t="s">
        <v>23</v>
      </c>
      <c r="D4" s="67" t="s">
        <v>24</v>
      </c>
      <c r="E4" s="164"/>
      <c r="F4" s="66" t="s">
        <v>23</v>
      </c>
      <c r="G4" s="124" t="s">
        <v>24</v>
      </c>
      <c r="H4" s="125" t="s">
        <v>37</v>
      </c>
    </row>
    <row r="5" spans="1:8" ht="19.5" customHeight="1">
      <c r="A5" s="33" t="s">
        <v>2</v>
      </c>
      <c r="B5" s="59">
        <v>688378</v>
      </c>
      <c r="C5" s="61">
        <v>0.03666299620266772</v>
      </c>
      <c r="D5" s="61">
        <v>0.05897196017304446</v>
      </c>
      <c r="E5" s="85">
        <v>688570</v>
      </c>
      <c r="F5" s="61">
        <v>0.0327</v>
      </c>
      <c r="G5" s="61">
        <v>0.0303</v>
      </c>
      <c r="H5" s="128">
        <f>E5-B5</f>
        <v>192</v>
      </c>
    </row>
    <row r="6" spans="1:8" ht="19.5" customHeight="1">
      <c r="A6" s="33" t="s">
        <v>3</v>
      </c>
      <c r="B6" s="59">
        <v>64756</v>
      </c>
      <c r="C6" s="61">
        <v>0.011829019704737785</v>
      </c>
      <c r="D6" s="61">
        <v>0.033695719315584655</v>
      </c>
      <c r="E6" s="24">
        <v>61645</v>
      </c>
      <c r="F6" s="61">
        <v>0.0096</v>
      </c>
      <c r="G6" s="61">
        <v>0.0356</v>
      </c>
      <c r="H6" s="129">
        <f aca="true" t="shared" si="0" ref="H6:H20">E6-B6</f>
        <v>-3111</v>
      </c>
    </row>
    <row r="7" spans="1:8" ht="19.5" customHeight="1">
      <c r="A7" s="33" t="s">
        <v>4</v>
      </c>
      <c r="B7" s="59">
        <v>17528</v>
      </c>
      <c r="C7" s="61">
        <v>0.1255705157462346</v>
      </c>
      <c r="D7" s="61">
        <v>0.03229119123687814</v>
      </c>
      <c r="E7" s="24">
        <v>16689</v>
      </c>
      <c r="F7" s="61">
        <v>0.0196</v>
      </c>
      <c r="G7" s="61">
        <v>0.0298</v>
      </c>
      <c r="H7" s="129">
        <f t="shared" si="0"/>
        <v>-839</v>
      </c>
    </row>
    <row r="8" spans="1:8" ht="19.5" customHeight="1">
      <c r="A8" s="33" t="s">
        <v>5</v>
      </c>
      <c r="B8" s="59">
        <v>594268</v>
      </c>
      <c r="C8" s="61">
        <v>0.034975802163333715</v>
      </c>
      <c r="D8" s="61">
        <v>0.04934810556853137</v>
      </c>
      <c r="E8" s="24">
        <v>589976</v>
      </c>
      <c r="F8" s="61">
        <v>0.0174</v>
      </c>
      <c r="G8" s="61">
        <v>0.0295</v>
      </c>
      <c r="H8" s="129">
        <f t="shared" si="0"/>
        <v>-4292</v>
      </c>
    </row>
    <row r="9" spans="1:8" ht="19.5" customHeight="1">
      <c r="A9" s="33" t="s">
        <v>6</v>
      </c>
      <c r="B9" s="160">
        <v>265554</v>
      </c>
      <c r="C9" s="161">
        <v>0.01744654571198325</v>
      </c>
      <c r="D9" s="162">
        <v>0.03157926448104717</v>
      </c>
      <c r="E9" s="24">
        <v>193588</v>
      </c>
      <c r="F9" s="62">
        <v>0.0077</v>
      </c>
      <c r="G9" s="62">
        <v>0.0221</v>
      </c>
      <c r="H9" s="159">
        <f>E9-B9</f>
        <v>-71966</v>
      </c>
    </row>
    <row r="10" spans="1:8" ht="19.5" customHeight="1">
      <c r="A10" s="33" t="s">
        <v>7</v>
      </c>
      <c r="B10" s="160"/>
      <c r="C10" s="161"/>
      <c r="D10" s="162"/>
      <c r="E10" s="24">
        <v>54490</v>
      </c>
      <c r="F10" s="62">
        <v>0.0109</v>
      </c>
      <c r="G10" s="62">
        <v>0.0291</v>
      </c>
      <c r="H10" s="159"/>
    </row>
    <row r="11" spans="1:8" ht="19.5" customHeight="1">
      <c r="A11" s="33" t="s">
        <v>8</v>
      </c>
      <c r="B11" s="160"/>
      <c r="C11" s="161"/>
      <c r="D11" s="162"/>
      <c r="E11" s="24">
        <v>2515</v>
      </c>
      <c r="F11" s="62">
        <v>0.0476</v>
      </c>
      <c r="G11" s="62">
        <v>0.0312</v>
      </c>
      <c r="H11" s="159"/>
    </row>
    <row r="12" spans="1:8" ht="19.5" customHeight="1">
      <c r="A12" s="33" t="s">
        <v>9</v>
      </c>
      <c r="B12" s="24">
        <v>37748</v>
      </c>
      <c r="C12" s="61">
        <v>0.04042598283352761</v>
      </c>
      <c r="D12" s="61">
        <v>0.05430751298082018</v>
      </c>
      <c r="E12" s="24">
        <v>34145</v>
      </c>
      <c r="F12" s="61">
        <v>0.0305</v>
      </c>
      <c r="G12" s="61">
        <v>0.0147</v>
      </c>
      <c r="H12" s="129">
        <f t="shared" si="0"/>
        <v>-3603</v>
      </c>
    </row>
    <row r="13" spans="1:8" ht="19.5" customHeight="1">
      <c r="A13" s="33" t="s">
        <v>10</v>
      </c>
      <c r="B13" s="59">
        <v>112824</v>
      </c>
      <c r="C13" s="61">
        <v>0.06470254555768276</v>
      </c>
      <c r="D13" s="61">
        <v>0.04132985889527051</v>
      </c>
      <c r="E13" s="59">
        <v>115339</v>
      </c>
      <c r="F13" s="61">
        <v>0.0694</v>
      </c>
      <c r="G13" s="61">
        <v>0.0272</v>
      </c>
      <c r="H13" s="126">
        <f t="shared" si="0"/>
        <v>2515</v>
      </c>
    </row>
    <row r="14" spans="1:8" s="1" customFormat="1" ht="19.5" customHeight="1">
      <c r="A14" s="34" t="s">
        <v>15</v>
      </c>
      <c r="B14" s="131">
        <f>SUM(B5:B13)</f>
        <v>1781056</v>
      </c>
      <c r="C14" s="132">
        <v>0.035062906500413236</v>
      </c>
      <c r="D14" s="132">
        <v>0.04927863020590032</v>
      </c>
      <c r="E14" s="133">
        <f>SUM(E5:E13)</f>
        <v>1756957</v>
      </c>
      <c r="F14" s="132">
        <f>(E5*F5+E6*F6+E7*F7+E8*F8+E9*F9+E10*F10+E11*F11+E12*F12+E13*F13)/E14</f>
        <v>0.02558454731675277</v>
      </c>
      <c r="G14" s="132">
        <f>(E5*G5+E6*G6+E7*G7+E8*G8+E9*G9+E10*G10+E11*G11+E12*G12+E13*G13)/E14</f>
        <v>0.028766458883171305</v>
      </c>
      <c r="H14" s="134">
        <f t="shared" si="0"/>
        <v>-24099</v>
      </c>
    </row>
    <row r="15" spans="1:8" ht="19.5" customHeight="1">
      <c r="A15" s="33" t="s">
        <v>11</v>
      </c>
      <c r="B15" s="59">
        <v>320972</v>
      </c>
      <c r="C15" s="61">
        <v>0.005075209052503022</v>
      </c>
      <c r="D15" s="61">
        <v>0.010667597173585236</v>
      </c>
      <c r="E15" s="59">
        <v>330548</v>
      </c>
      <c r="F15" s="61">
        <v>0.0312</v>
      </c>
      <c r="G15" s="61">
        <v>0.0125</v>
      </c>
      <c r="H15" s="126">
        <f t="shared" si="0"/>
        <v>9576</v>
      </c>
    </row>
    <row r="16" spans="1:8" ht="19.5" customHeight="1">
      <c r="A16" s="33" t="s">
        <v>12</v>
      </c>
      <c r="B16" s="4">
        <v>125160</v>
      </c>
      <c r="C16" s="61">
        <v>0.036681048258229466</v>
      </c>
      <c r="D16" s="61">
        <v>0.03981303930968361</v>
      </c>
      <c r="E16" s="59">
        <v>132585</v>
      </c>
      <c r="F16" s="61">
        <v>0.014</v>
      </c>
      <c r="G16" s="61">
        <v>0.0153</v>
      </c>
      <c r="H16" s="126">
        <f t="shared" si="0"/>
        <v>7425</v>
      </c>
    </row>
    <row r="17" spans="1:8" ht="19.5" customHeight="1">
      <c r="A17" s="33" t="s">
        <v>13</v>
      </c>
      <c r="B17" s="59">
        <v>9961</v>
      </c>
      <c r="C17" s="61">
        <v>0.004015661078204999</v>
      </c>
      <c r="D17" s="61">
        <v>0.017267342636281498</v>
      </c>
      <c r="E17" s="59">
        <v>10627</v>
      </c>
      <c r="F17" s="61">
        <v>0.0023</v>
      </c>
      <c r="G17" s="61">
        <v>0.0152</v>
      </c>
      <c r="H17" s="126">
        <f t="shared" si="0"/>
        <v>666</v>
      </c>
    </row>
    <row r="18" spans="1:8" ht="19.5" customHeight="1">
      <c r="A18" s="33" t="s">
        <v>14</v>
      </c>
      <c r="B18" s="59">
        <v>2589</v>
      </c>
      <c r="C18" s="61">
        <v>0.020471224410969487</v>
      </c>
      <c r="D18" s="61">
        <v>0.022788721514098106</v>
      </c>
      <c r="E18" s="59">
        <v>2547</v>
      </c>
      <c r="F18" s="61">
        <v>0.0292</v>
      </c>
      <c r="G18" s="61">
        <v>0.0237</v>
      </c>
      <c r="H18" s="126">
        <f t="shared" si="0"/>
        <v>-42</v>
      </c>
    </row>
    <row r="19" spans="1:8" s="1" customFormat="1" ht="19.5" customHeight="1">
      <c r="A19" s="34" t="s">
        <v>16</v>
      </c>
      <c r="B19" s="26">
        <f>SUM(B15:B18)</f>
        <v>458682</v>
      </c>
      <c r="C19" s="63">
        <v>0.013763348027609541</v>
      </c>
      <c r="D19" s="63">
        <v>0.01883221927173946</v>
      </c>
      <c r="E19" s="26">
        <f>SUM(E15:E18)</f>
        <v>476307</v>
      </c>
      <c r="F19" s="63">
        <f>(E15*F15+E16*F16+E17*F17+E18*F18)/E19</f>
        <v>0.025756711742636575</v>
      </c>
      <c r="G19" s="63">
        <f>(E15*G15+E16*G16+E17*G17+E18*G18)/E19</f>
        <v>0.013399540212509999</v>
      </c>
      <c r="H19" s="127">
        <f t="shared" si="0"/>
        <v>17625</v>
      </c>
    </row>
    <row r="20" spans="1:8" s="12" customFormat="1" ht="19.5" customHeight="1" thickBot="1">
      <c r="A20" s="35" t="s">
        <v>26</v>
      </c>
      <c r="B20" s="27">
        <f>B14+B19</f>
        <v>2239738</v>
      </c>
      <c r="C20" s="64">
        <v>0.03070091233885392</v>
      </c>
      <c r="D20" s="64">
        <v>0.043043427400883495</v>
      </c>
      <c r="E20" s="27">
        <f>E14+E19</f>
        <v>2233264</v>
      </c>
      <c r="F20" s="64">
        <f>(E14*F14+E19*F19)/E20</f>
        <v>0.02562126627214695</v>
      </c>
      <c r="G20" s="64">
        <f>(E14*G14+E19*G19)/E20</f>
        <v>0.025489026868296807</v>
      </c>
      <c r="H20" s="130">
        <f t="shared" si="0"/>
        <v>-6474</v>
      </c>
    </row>
    <row r="22" ht="12.75">
      <c r="A22" s="2"/>
    </row>
  </sheetData>
  <mergeCells count="8">
    <mergeCell ref="E3:E4"/>
    <mergeCell ref="E2:G2"/>
    <mergeCell ref="B2:D2"/>
    <mergeCell ref="B3:B4"/>
    <mergeCell ref="H9:H11"/>
    <mergeCell ref="B9:B11"/>
    <mergeCell ref="C9:C11"/>
    <mergeCell ref="D9:D11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8">
      <selection activeCell="I20" sqref="I20"/>
    </sheetView>
  </sheetViews>
  <sheetFormatPr defaultColWidth="9.140625" defaultRowHeight="12.75"/>
  <cols>
    <col min="1" max="1" width="38.28125" style="0" customWidth="1"/>
    <col min="2" max="3" width="10.28125" style="0" customWidth="1"/>
    <col min="4" max="4" width="10.8515625" style="49" customWidth="1"/>
    <col min="5" max="5" width="12.00390625" style="0" customWidth="1"/>
    <col min="6" max="7" width="8.7109375" style="0" customWidth="1"/>
    <col min="8" max="8" width="10.8515625" style="49" customWidth="1"/>
    <col min="9" max="9" width="14.57421875" style="0" customWidth="1"/>
  </cols>
  <sheetData>
    <row r="1" ht="13.5" thickBot="1">
      <c r="A1" s="1" t="s">
        <v>35</v>
      </c>
    </row>
    <row r="2" spans="1:9" ht="12.75">
      <c r="A2" s="138" t="s">
        <v>34</v>
      </c>
      <c r="B2" s="171" t="s">
        <v>0</v>
      </c>
      <c r="C2" s="172"/>
      <c r="D2" s="172"/>
      <c r="E2" s="173"/>
      <c r="F2" s="171" t="s">
        <v>22</v>
      </c>
      <c r="G2" s="172"/>
      <c r="H2" s="172"/>
      <c r="I2" s="173"/>
    </row>
    <row r="3" spans="1:9" ht="15">
      <c r="A3" s="31"/>
      <c r="B3" s="20">
        <v>2001</v>
      </c>
      <c r="C3" s="15">
        <v>2005</v>
      </c>
      <c r="D3" s="44" t="s">
        <v>17</v>
      </c>
      <c r="E3" s="21" t="s">
        <v>21</v>
      </c>
      <c r="F3" s="20">
        <v>2001</v>
      </c>
      <c r="G3" s="15">
        <v>2005</v>
      </c>
      <c r="H3" s="44" t="s">
        <v>17</v>
      </c>
      <c r="I3" s="21" t="s">
        <v>21</v>
      </c>
    </row>
    <row r="4" spans="1:9" ht="15">
      <c r="A4" s="32" t="s">
        <v>1</v>
      </c>
      <c r="B4" s="22"/>
      <c r="C4" s="13"/>
      <c r="D4" s="45" t="s">
        <v>18</v>
      </c>
      <c r="E4" s="23" t="s">
        <v>18</v>
      </c>
      <c r="F4" s="22"/>
      <c r="G4" s="13"/>
      <c r="H4" s="45" t="s">
        <v>18</v>
      </c>
      <c r="I4" s="23" t="s">
        <v>18</v>
      </c>
    </row>
    <row r="5" spans="1:9" ht="12.75">
      <c r="A5" s="33" t="s">
        <v>2</v>
      </c>
      <c r="B5" s="24">
        <v>688378</v>
      </c>
      <c r="C5" s="16">
        <v>688570</v>
      </c>
      <c r="D5" s="46">
        <f>C5-B5</f>
        <v>192</v>
      </c>
      <c r="E5" s="25">
        <f>D5/B5</f>
        <v>0.00027891652551359866</v>
      </c>
      <c r="F5" s="24">
        <v>23773</v>
      </c>
      <c r="G5" s="16">
        <f>44105+2986</f>
        <v>47091</v>
      </c>
      <c r="H5" s="46">
        <f>G5-F5</f>
        <v>23318</v>
      </c>
      <c r="I5" s="25">
        <f>H5/F5</f>
        <v>0.9808606402221007</v>
      </c>
    </row>
    <row r="6" spans="1:9" ht="12.75">
      <c r="A6" s="33" t="s">
        <v>3</v>
      </c>
      <c r="B6" s="24">
        <v>64756</v>
      </c>
      <c r="C6" s="16">
        <v>61645</v>
      </c>
      <c r="D6" s="46">
        <f>C6-B6</f>
        <v>-3111</v>
      </c>
      <c r="E6" s="25">
        <f aca="true" t="shared" si="0" ref="E6:E21">D6/B6</f>
        <v>-0.04804188028908518</v>
      </c>
      <c r="F6" s="24">
        <v>1395</v>
      </c>
      <c r="G6" s="16">
        <f>3363+539</f>
        <v>3902</v>
      </c>
      <c r="H6" s="46">
        <f>G6-F6</f>
        <v>2507</v>
      </c>
      <c r="I6" s="25">
        <f aca="true" t="shared" si="1" ref="I6:I21">H6/F6</f>
        <v>1.7971326164874553</v>
      </c>
    </row>
    <row r="7" spans="1:9" ht="12.75">
      <c r="A7" s="33" t="s">
        <v>4</v>
      </c>
      <c r="B7" s="24">
        <v>17528</v>
      </c>
      <c r="C7" s="16">
        <v>16689</v>
      </c>
      <c r="D7" s="46">
        <f>C7-B7</f>
        <v>-839</v>
      </c>
      <c r="E7" s="25">
        <f t="shared" si="0"/>
        <v>-0.04786627110908261</v>
      </c>
      <c r="F7" s="24">
        <v>3002</v>
      </c>
      <c r="G7" s="16">
        <f>3670+539</f>
        <v>4209</v>
      </c>
      <c r="H7" s="46">
        <f>G7-F7</f>
        <v>1207</v>
      </c>
      <c r="I7" s="25">
        <f t="shared" si="1"/>
        <v>0.40206528980679546</v>
      </c>
    </row>
    <row r="8" spans="1:9" ht="12.75">
      <c r="A8" s="33" t="s">
        <v>5</v>
      </c>
      <c r="B8" s="24">
        <v>594268</v>
      </c>
      <c r="C8" s="16">
        <v>589976</v>
      </c>
      <c r="D8" s="46">
        <f>C8-B8</f>
        <v>-4292</v>
      </c>
      <c r="E8" s="25">
        <f t="shared" si="0"/>
        <v>-0.00722233066562561</v>
      </c>
      <c r="F8" s="24">
        <v>37543</v>
      </c>
      <c r="G8" s="16">
        <f>51472+39434+47737</f>
        <v>138643</v>
      </c>
      <c r="H8" s="46">
        <f>G8-F8</f>
        <v>101100</v>
      </c>
      <c r="I8" s="25">
        <f t="shared" si="1"/>
        <v>2.692912127427217</v>
      </c>
    </row>
    <row r="9" spans="1:9" ht="12.75">
      <c r="A9" s="33" t="s">
        <v>6</v>
      </c>
      <c r="B9" s="176">
        <v>265554</v>
      </c>
      <c r="C9" s="16">
        <v>193588</v>
      </c>
      <c r="D9" s="170">
        <f>(C9+C10+C11)-B9</f>
        <v>-14961</v>
      </c>
      <c r="E9" s="168">
        <f t="shared" si="0"/>
        <v>-0.05633882374206376</v>
      </c>
      <c r="F9" s="176">
        <v>6106</v>
      </c>
      <c r="G9" s="16">
        <f>143+6123</f>
        <v>6266</v>
      </c>
      <c r="H9" s="170">
        <f>(G9+G10+G11)-F9</f>
        <v>3374</v>
      </c>
      <c r="I9" s="168">
        <f t="shared" si="1"/>
        <v>0.5525712414018997</v>
      </c>
    </row>
    <row r="10" spans="1:9" ht="12.75">
      <c r="A10" s="33" t="s">
        <v>7</v>
      </c>
      <c r="B10" s="176"/>
      <c r="C10" s="16">
        <v>54490</v>
      </c>
      <c r="D10" s="170"/>
      <c r="E10" s="168"/>
      <c r="F10" s="176"/>
      <c r="G10" s="16">
        <v>3199</v>
      </c>
      <c r="H10" s="170"/>
      <c r="I10" s="168"/>
    </row>
    <row r="11" spans="1:9" ht="12.75">
      <c r="A11" s="33" t="s">
        <v>8</v>
      </c>
      <c r="B11" s="176"/>
      <c r="C11" s="16">
        <v>2515</v>
      </c>
      <c r="D11" s="170"/>
      <c r="E11" s="168"/>
      <c r="F11" s="176"/>
      <c r="G11" s="16">
        <v>15</v>
      </c>
      <c r="H11" s="170"/>
      <c r="I11" s="168"/>
    </row>
    <row r="12" spans="1:9" ht="12.75">
      <c r="A12" s="33" t="s">
        <v>9</v>
      </c>
      <c r="B12" s="24">
        <v>37748</v>
      </c>
      <c r="C12" s="16">
        <v>34145</v>
      </c>
      <c r="D12" s="46">
        <f aca="true" t="shared" si="2" ref="D12:D21">C12-B12</f>
        <v>-3603</v>
      </c>
      <c r="E12" s="25">
        <f t="shared" si="0"/>
        <v>-0.0954487654975098</v>
      </c>
      <c r="F12" s="24">
        <v>1212</v>
      </c>
      <c r="G12" s="16">
        <f>2265</f>
        <v>2265</v>
      </c>
      <c r="H12" s="46">
        <f aca="true" t="shared" si="3" ref="H12:H21">G12-F12</f>
        <v>1053</v>
      </c>
      <c r="I12" s="25">
        <f t="shared" si="1"/>
        <v>0.8688118811881188</v>
      </c>
    </row>
    <row r="13" spans="1:9" ht="12.75">
      <c r="A13" s="33" t="s">
        <v>10</v>
      </c>
      <c r="B13" s="24">
        <v>112824</v>
      </c>
      <c r="C13" s="16">
        <v>115339</v>
      </c>
      <c r="D13" s="46">
        <f t="shared" si="2"/>
        <v>2515</v>
      </c>
      <c r="E13" s="25">
        <f t="shared" si="0"/>
        <v>0.022291356448982485</v>
      </c>
      <c r="F13" s="24">
        <v>12790</v>
      </c>
      <c r="G13" s="16">
        <f>416+6452+25185</f>
        <v>32053</v>
      </c>
      <c r="H13" s="46">
        <f t="shared" si="3"/>
        <v>19263</v>
      </c>
      <c r="I13" s="25">
        <f t="shared" si="1"/>
        <v>1.5060985144644254</v>
      </c>
    </row>
    <row r="14" spans="1:9" ht="13.5" customHeight="1">
      <c r="A14" s="33" t="s">
        <v>19</v>
      </c>
      <c r="B14" s="29"/>
      <c r="C14" s="14"/>
      <c r="D14" s="46"/>
      <c r="E14" s="25"/>
      <c r="F14" s="24">
        <v>0</v>
      </c>
      <c r="G14" s="16">
        <v>7788</v>
      </c>
      <c r="H14" s="46">
        <f t="shared" si="3"/>
        <v>7788</v>
      </c>
      <c r="I14" s="25"/>
    </row>
    <row r="15" spans="1:9" s="1" customFormat="1" ht="12.75">
      <c r="A15" s="34" t="s">
        <v>15</v>
      </c>
      <c r="B15" s="26">
        <f>SUM(B5:B14)</f>
        <v>1781056</v>
      </c>
      <c r="C15" s="18">
        <f>SUM(C5:C14)</f>
        <v>1756957</v>
      </c>
      <c r="D15" s="47">
        <f t="shared" si="2"/>
        <v>-24099</v>
      </c>
      <c r="E15" s="139">
        <f t="shared" si="0"/>
        <v>-0.01353073682130152</v>
      </c>
      <c r="F15" s="26">
        <f>SUM(F5:F14)</f>
        <v>85821</v>
      </c>
      <c r="G15" s="18">
        <f>SUM(G5:G14)</f>
        <v>245431</v>
      </c>
      <c r="H15" s="47">
        <f t="shared" si="3"/>
        <v>159610</v>
      </c>
      <c r="I15" s="139">
        <f t="shared" si="1"/>
        <v>1.8598012141550437</v>
      </c>
    </row>
    <row r="16" spans="1:9" ht="12.75">
      <c r="A16" s="33" t="s">
        <v>11</v>
      </c>
      <c r="B16" s="24">
        <v>320972</v>
      </c>
      <c r="C16" s="16">
        <v>330548</v>
      </c>
      <c r="D16" s="46">
        <f t="shared" si="2"/>
        <v>9576</v>
      </c>
      <c r="E16" s="25">
        <f t="shared" si="0"/>
        <v>0.029834378076592352</v>
      </c>
      <c r="F16" s="24"/>
      <c r="G16" s="16"/>
      <c r="H16" s="46"/>
      <c r="I16" s="25"/>
    </row>
    <row r="17" spans="1:9" ht="12.75">
      <c r="A17" s="33" t="s">
        <v>12</v>
      </c>
      <c r="B17" s="24">
        <v>125160</v>
      </c>
      <c r="C17" s="16">
        <v>132585</v>
      </c>
      <c r="D17" s="46">
        <f t="shared" si="2"/>
        <v>7425</v>
      </c>
      <c r="E17" s="25">
        <f t="shared" si="0"/>
        <v>0.05932406519654842</v>
      </c>
      <c r="F17" s="24"/>
      <c r="G17" s="16"/>
      <c r="H17" s="46"/>
      <c r="I17" s="25"/>
    </row>
    <row r="18" spans="1:9" ht="12.75">
      <c r="A18" s="33" t="s">
        <v>13</v>
      </c>
      <c r="B18" s="24">
        <v>9961</v>
      </c>
      <c r="C18" s="16">
        <v>10627</v>
      </c>
      <c r="D18" s="46">
        <f t="shared" si="2"/>
        <v>666</v>
      </c>
      <c r="E18" s="25">
        <f t="shared" si="0"/>
        <v>0.06686075695211324</v>
      </c>
      <c r="F18" s="24"/>
      <c r="G18" s="16"/>
      <c r="H18" s="46"/>
      <c r="I18" s="25"/>
    </row>
    <row r="19" spans="1:9" ht="12.75">
      <c r="A19" s="33" t="s">
        <v>14</v>
      </c>
      <c r="B19" s="24">
        <v>2589</v>
      </c>
      <c r="C19" s="16">
        <v>2547</v>
      </c>
      <c r="D19" s="46">
        <f t="shared" si="2"/>
        <v>-42</v>
      </c>
      <c r="E19" s="25">
        <f t="shared" si="0"/>
        <v>-0.016222479721900347</v>
      </c>
      <c r="F19" s="24"/>
      <c r="G19" s="16"/>
      <c r="H19" s="46"/>
      <c r="I19" s="25"/>
    </row>
    <row r="20" spans="1:9" s="1" customFormat="1" ht="12.75">
      <c r="A20" s="34" t="s">
        <v>16</v>
      </c>
      <c r="B20" s="26">
        <f>SUM(B16:B19)</f>
        <v>458682</v>
      </c>
      <c r="C20" s="17">
        <f>SUM(C16:C19)</f>
        <v>476307</v>
      </c>
      <c r="D20" s="47">
        <f t="shared" si="2"/>
        <v>17625</v>
      </c>
      <c r="E20" s="139">
        <f t="shared" si="0"/>
        <v>0.038425314270017136</v>
      </c>
      <c r="F20" s="26"/>
      <c r="G20" s="17"/>
      <c r="H20" s="47"/>
      <c r="I20" s="25"/>
    </row>
    <row r="21" spans="1:9" s="12" customFormat="1" ht="13.5" thickBot="1">
      <c r="A21" s="35" t="s">
        <v>26</v>
      </c>
      <c r="B21" s="27">
        <f>B20+B15</f>
        <v>2239738</v>
      </c>
      <c r="C21" s="19">
        <f>SUM(C20+C15)</f>
        <v>2233264</v>
      </c>
      <c r="D21" s="48">
        <f t="shared" si="2"/>
        <v>-6474</v>
      </c>
      <c r="E21" s="28">
        <f t="shared" si="0"/>
        <v>-0.0028905166586448952</v>
      </c>
      <c r="F21" s="27">
        <f>F15</f>
        <v>85821</v>
      </c>
      <c r="G21" s="19">
        <f>G15</f>
        <v>245431</v>
      </c>
      <c r="H21" s="48">
        <f t="shared" si="3"/>
        <v>159610</v>
      </c>
      <c r="I21" s="28">
        <f t="shared" si="1"/>
        <v>1.8598012141550437</v>
      </c>
    </row>
    <row r="22" ht="13.5" thickBot="1">
      <c r="A22" s="2" t="s">
        <v>20</v>
      </c>
    </row>
    <row r="23" spans="1:9" ht="15">
      <c r="A23" s="36"/>
      <c r="B23" s="174" t="s">
        <v>31</v>
      </c>
      <c r="C23" s="174"/>
      <c r="D23" s="174"/>
      <c r="E23" s="174"/>
      <c r="F23" s="174" t="s">
        <v>32</v>
      </c>
      <c r="G23" s="174"/>
      <c r="H23" s="174"/>
      <c r="I23" s="175"/>
    </row>
    <row r="24" spans="1:9" ht="15">
      <c r="A24" s="37" t="s">
        <v>1</v>
      </c>
      <c r="B24" s="13">
        <v>2001</v>
      </c>
      <c r="C24" s="13">
        <v>2005</v>
      </c>
      <c r="D24" s="45"/>
      <c r="E24" s="13"/>
      <c r="F24" s="13">
        <v>2001</v>
      </c>
      <c r="G24" s="13">
        <v>2005</v>
      </c>
      <c r="H24" s="45"/>
      <c r="I24" s="23"/>
    </row>
    <row r="25" spans="1:9" ht="12.75">
      <c r="A25" s="38" t="s">
        <v>2</v>
      </c>
      <c r="B25" s="55">
        <f aca="true" t="shared" si="4" ref="B25:C29">B5/B$15</f>
        <v>0.3864999191490891</v>
      </c>
      <c r="C25" s="55">
        <f t="shared" si="4"/>
        <v>0.3919105589948986</v>
      </c>
      <c r="D25" s="55"/>
      <c r="E25" s="56"/>
      <c r="F25" s="55">
        <f aca="true" t="shared" si="5" ref="F25:G29">F5/F$21</f>
        <v>0.2770067932091213</v>
      </c>
      <c r="G25" s="55">
        <f t="shared" si="5"/>
        <v>0.19187062758983175</v>
      </c>
      <c r="H25" s="46"/>
      <c r="I25" s="30"/>
    </row>
    <row r="26" spans="1:9" ht="12.75">
      <c r="A26" s="38" t="s">
        <v>3</v>
      </c>
      <c r="B26" s="55">
        <f t="shared" si="4"/>
        <v>0.03635820546911495</v>
      </c>
      <c r="C26" s="55">
        <f t="shared" si="4"/>
        <v>0.03508623147863038</v>
      </c>
      <c r="D26" s="55"/>
      <c r="E26" s="56"/>
      <c r="F26" s="55">
        <f t="shared" si="5"/>
        <v>0.016254762820288742</v>
      </c>
      <c r="G26" s="55">
        <f t="shared" si="5"/>
        <v>0.015898562121329417</v>
      </c>
      <c r="H26" s="46"/>
      <c r="I26" s="30"/>
    </row>
    <row r="27" spans="1:9" ht="12.75">
      <c r="A27" s="38" t="s">
        <v>4</v>
      </c>
      <c r="B27" s="55">
        <f t="shared" si="4"/>
        <v>0.00984135254590535</v>
      </c>
      <c r="C27" s="55">
        <f t="shared" si="4"/>
        <v>0.009498809589534633</v>
      </c>
      <c r="D27" s="55"/>
      <c r="E27" s="56"/>
      <c r="F27" s="55">
        <f t="shared" si="5"/>
        <v>0.03497978350287226</v>
      </c>
      <c r="G27" s="55">
        <f t="shared" si="5"/>
        <v>0.017149422852043954</v>
      </c>
      <c r="H27" s="46"/>
      <c r="I27" s="30"/>
    </row>
    <row r="28" spans="1:9" ht="12.75">
      <c r="A28" s="38" t="s">
        <v>5</v>
      </c>
      <c r="B28" s="55">
        <f t="shared" si="4"/>
        <v>0.3336604800747422</v>
      </c>
      <c r="C28" s="55">
        <f t="shared" si="4"/>
        <v>0.3357942169330268</v>
      </c>
      <c r="D28" s="55"/>
      <c r="E28" s="56"/>
      <c r="F28" s="55">
        <f t="shared" si="5"/>
        <v>0.4374570326610037</v>
      </c>
      <c r="G28" s="55">
        <f t="shared" si="5"/>
        <v>0.5648960400275433</v>
      </c>
      <c r="H28" s="46"/>
      <c r="I28" s="30"/>
    </row>
    <row r="29" spans="1:9" ht="12.75">
      <c r="A29" s="38" t="s">
        <v>6</v>
      </c>
      <c r="B29" s="169">
        <f t="shared" si="4"/>
        <v>0.14909918610083006</v>
      </c>
      <c r="C29" s="55">
        <f t="shared" si="4"/>
        <v>0.11018368690867221</v>
      </c>
      <c r="D29" s="169"/>
      <c r="E29" s="56"/>
      <c r="F29" s="169">
        <f t="shared" si="5"/>
        <v>0.07114808729798068</v>
      </c>
      <c r="G29" s="55">
        <f t="shared" si="5"/>
        <v>0.025530597194323455</v>
      </c>
      <c r="H29" s="170"/>
      <c r="I29" s="30"/>
    </row>
    <row r="30" spans="1:9" ht="12.75">
      <c r="A30" s="38" t="s">
        <v>7</v>
      </c>
      <c r="B30" s="169" t="e">
        <f>#REF!</f>
        <v>#REF!</v>
      </c>
      <c r="C30" s="55">
        <f>C10/C$15</f>
        <v>0.031013849513676202</v>
      </c>
      <c r="D30" s="169"/>
      <c r="E30" s="56"/>
      <c r="F30" s="169"/>
      <c r="G30" s="55">
        <f aca="true" t="shared" si="6" ref="G30:G35">G10/G$21</f>
        <v>0.01303421328194075</v>
      </c>
      <c r="H30" s="170"/>
      <c r="I30" s="30"/>
    </row>
    <row r="31" spans="1:9" ht="12.75">
      <c r="A31" s="38" t="s">
        <v>8</v>
      </c>
      <c r="B31" s="169" t="e">
        <f>#REF!</f>
        <v>#REF!</v>
      </c>
      <c r="C31" s="55">
        <f>C11/C$15</f>
        <v>0.0014314522210845228</v>
      </c>
      <c r="D31" s="169"/>
      <c r="E31" s="56"/>
      <c r="F31" s="169"/>
      <c r="G31" s="55">
        <f t="shared" si="6"/>
        <v>6.111697381341396E-05</v>
      </c>
      <c r="H31" s="170"/>
      <c r="I31" s="30"/>
    </row>
    <row r="32" spans="1:9" ht="12.75">
      <c r="A32" s="38" t="s">
        <v>9</v>
      </c>
      <c r="B32" s="55">
        <f>B12/B$15</f>
        <v>0.021194167954292284</v>
      </c>
      <c r="C32" s="55">
        <f>C12/C$15</f>
        <v>0.019434169419058064</v>
      </c>
      <c r="D32" s="55"/>
      <c r="E32" s="56"/>
      <c r="F32" s="55">
        <f>F12/F$21</f>
        <v>0.014122417590100324</v>
      </c>
      <c r="G32" s="55">
        <f t="shared" si="6"/>
        <v>0.009228663045825506</v>
      </c>
      <c r="H32" s="46"/>
      <c r="I32" s="30"/>
    </row>
    <row r="33" spans="1:9" ht="12.75">
      <c r="A33" s="38" t="s">
        <v>10</v>
      </c>
      <c r="B33" s="55">
        <f>B13/B$15</f>
        <v>0.06334668870602608</v>
      </c>
      <c r="C33" s="55">
        <f>C13/C$15</f>
        <v>0.0656470249414186</v>
      </c>
      <c r="D33" s="55"/>
      <c r="E33" s="56"/>
      <c r="F33" s="55">
        <f>F13/F$21</f>
        <v>0.14903112291863296</v>
      </c>
      <c r="G33" s="55">
        <f t="shared" si="6"/>
        <v>0.13059882410942383</v>
      </c>
      <c r="H33" s="46"/>
      <c r="I33" s="30"/>
    </row>
    <row r="34" spans="1:9" ht="12.75">
      <c r="A34" s="38" t="s">
        <v>19</v>
      </c>
      <c r="B34" s="56">
        <v>0</v>
      </c>
      <c r="C34" s="56"/>
      <c r="D34" s="55"/>
      <c r="E34" s="56"/>
      <c r="F34" s="56"/>
      <c r="G34" s="55">
        <f t="shared" si="6"/>
        <v>0.03173193280392452</v>
      </c>
      <c r="H34" s="46"/>
      <c r="I34" s="30"/>
    </row>
    <row r="35" spans="1:9" ht="13.5" thickBot="1">
      <c r="A35" s="39" t="s">
        <v>15</v>
      </c>
      <c r="B35" s="57">
        <f>SUM(B32:B34)+B29+SUM(B25:B28)</f>
        <v>1</v>
      </c>
      <c r="C35" s="57">
        <f>SUM(C25:C34)</f>
        <v>1</v>
      </c>
      <c r="D35" s="57"/>
      <c r="E35" s="58"/>
      <c r="F35" s="57">
        <f>F15/F$21</f>
        <v>1</v>
      </c>
      <c r="G35" s="57">
        <f t="shared" si="6"/>
        <v>1</v>
      </c>
      <c r="H35" s="50"/>
      <c r="I35" s="40"/>
    </row>
    <row r="36" spans="2:9" s="41" customFormat="1" ht="12.75">
      <c r="B36" s="42"/>
      <c r="C36" s="42"/>
      <c r="D36" s="51"/>
      <c r="F36" s="43"/>
      <c r="G36" s="43"/>
      <c r="H36" s="51"/>
      <c r="I36" s="43"/>
    </row>
    <row r="37" spans="2:9" s="41" customFormat="1" ht="12.75">
      <c r="B37" s="42"/>
      <c r="C37" s="42"/>
      <c r="D37" s="51"/>
      <c r="F37" s="43"/>
      <c r="G37" s="43"/>
      <c r="H37" s="51"/>
      <c r="I37" s="43"/>
    </row>
    <row r="38" spans="2:9" s="41" customFormat="1" ht="12.75">
      <c r="B38" s="42"/>
      <c r="C38" s="42"/>
      <c r="D38" s="51"/>
      <c r="F38" s="43"/>
      <c r="G38" s="43"/>
      <c r="H38" s="51"/>
      <c r="I38" s="43"/>
    </row>
    <row r="39" spans="2:9" ht="12.75">
      <c r="B39" s="6"/>
      <c r="C39" s="6"/>
      <c r="D39" s="52"/>
      <c r="F39" s="10"/>
      <c r="G39" s="10"/>
      <c r="H39" s="52"/>
      <c r="I39" s="10"/>
    </row>
    <row r="40" spans="1:9" ht="12.75">
      <c r="A40" s="3"/>
      <c r="B40" s="7"/>
      <c r="C40" s="7"/>
      <c r="D40" s="53"/>
      <c r="F40" s="7"/>
      <c r="G40" s="7"/>
      <c r="H40" s="53"/>
      <c r="I40" s="7"/>
    </row>
    <row r="41" spans="1:9" ht="12.75">
      <c r="A41" s="2"/>
      <c r="B41" s="9"/>
      <c r="C41" s="5"/>
      <c r="D41" s="54"/>
      <c r="F41" s="9"/>
      <c r="G41" s="11"/>
      <c r="H41" s="54"/>
      <c r="I41" s="8"/>
    </row>
  </sheetData>
  <mergeCells count="14">
    <mergeCell ref="F2:I2"/>
    <mergeCell ref="B2:E2"/>
    <mergeCell ref="B29:B31"/>
    <mergeCell ref="B23:E23"/>
    <mergeCell ref="F23:I23"/>
    <mergeCell ref="E9:E11"/>
    <mergeCell ref="D9:D11"/>
    <mergeCell ref="D29:D31"/>
    <mergeCell ref="F9:F11"/>
    <mergeCell ref="B9:B11"/>
    <mergeCell ref="I9:I11"/>
    <mergeCell ref="F29:F31"/>
    <mergeCell ref="H9:H11"/>
    <mergeCell ref="H29:H3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a</cp:lastModifiedBy>
  <cp:lastPrinted>2007-01-10T09:01:11Z</cp:lastPrinted>
  <dcterms:created xsi:type="dcterms:W3CDTF">2007-01-04T15:00:11Z</dcterms:created>
  <dcterms:modified xsi:type="dcterms:W3CDTF">2007-01-10T09:01:25Z</dcterms:modified>
  <cp:category/>
  <cp:version/>
  <cp:contentType/>
  <cp:contentStatus/>
</cp:coreProperties>
</file>